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2mmo7f\Desktop\"/>
    </mc:Choice>
  </mc:AlternateContent>
  <bookViews>
    <workbookView xWindow="480" yWindow="135" windowWidth="25440" windowHeight="138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63" i="1" l="1"/>
  <c r="D72" i="1" l="1"/>
  <c r="D73" i="1"/>
  <c r="F73" i="1" s="1"/>
  <c r="D71" i="1"/>
  <c r="D70" i="1"/>
  <c r="D69" i="1"/>
  <c r="D67" i="1"/>
  <c r="D66" i="1"/>
  <c r="F63" i="1"/>
  <c r="D62" i="1"/>
  <c r="F62" i="1" s="1"/>
  <c r="F64" i="1"/>
  <c r="F65" i="1"/>
  <c r="F66" i="1"/>
  <c r="F67" i="1"/>
  <c r="F68" i="1"/>
  <c r="F69" i="1"/>
  <c r="F70" i="1"/>
  <c r="F71" i="1"/>
  <c r="F72" i="1"/>
  <c r="F61" i="1"/>
  <c r="F27" i="1"/>
  <c r="F54" i="1"/>
  <c r="C93" i="1"/>
  <c r="F74" i="1" l="1"/>
  <c r="C92" i="1" s="1"/>
  <c r="C91" i="1" l="1"/>
  <c r="C90" i="1"/>
  <c r="C94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33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6" i="1"/>
  <c r="D53" i="1"/>
  <c r="D51" i="1"/>
  <c r="D50" i="1"/>
  <c r="D49" i="1"/>
  <c r="D48" i="1"/>
  <c r="D47" i="1"/>
  <c r="D45" i="1"/>
  <c r="D41" i="1"/>
  <c r="D40" i="1"/>
  <c r="D39" i="1"/>
  <c r="D35" i="1"/>
  <c r="D23" i="1"/>
  <c r="D20" i="1"/>
  <c r="D19" i="1"/>
  <c r="D17" i="1"/>
  <c r="D14" i="1"/>
  <c r="D13" i="1"/>
  <c r="D12" i="1"/>
  <c r="D8" i="1"/>
</calcChain>
</file>

<file path=xl/sharedStrings.xml><?xml version="1.0" encoding="utf-8"?>
<sst xmlns="http://schemas.openxmlformats.org/spreadsheetml/2006/main" count="221" uniqueCount="85">
  <si>
    <t>1. számú csatorna torkolati műtárgy átépítése (0+018 km)</t>
  </si>
  <si>
    <t>s.sz.</t>
  </si>
  <si>
    <t>tétel megnevezése</t>
  </si>
  <si>
    <t>1.</t>
  </si>
  <si>
    <t>bozót és cserjeírtás, fűkaszálás</t>
  </si>
  <si>
    <r>
      <t>m</t>
    </r>
    <r>
      <rPr>
        <vertAlign val="superscript"/>
        <sz val="12"/>
        <color indexed="8"/>
        <rFont val="Calibri"/>
        <family val="2"/>
        <charset val="238"/>
      </rPr>
      <t>2</t>
    </r>
  </si>
  <si>
    <t>2.</t>
  </si>
  <si>
    <t>1,2*1,4 m-es keretelem bontása, elszállítással</t>
  </si>
  <si>
    <t>fm</t>
  </si>
  <si>
    <t>3.</t>
  </si>
  <si>
    <t>kétoldali zártsorú dúcolat építése és bontása</t>
  </si>
  <si>
    <t>4.</t>
  </si>
  <si>
    <t>víztelenítés homokzsákos elzárással, fólia védelemmel, bontással</t>
  </si>
  <si>
    <r>
      <t>m</t>
    </r>
    <r>
      <rPr>
        <vertAlign val="superscript"/>
        <sz val="12"/>
        <color indexed="8"/>
        <rFont val="Calibri"/>
        <family val="2"/>
        <charset val="238"/>
      </rPr>
      <t>3</t>
    </r>
  </si>
  <si>
    <t>5.</t>
  </si>
  <si>
    <t>víztelenítés szádfalas körbehatárolással, visszahúzással (4 m-es lemezzel), igény szerint</t>
  </si>
  <si>
    <t>6.</t>
  </si>
  <si>
    <t>nyíltvíztartás üzemelése 500 l/min. szivattyúval</t>
  </si>
  <si>
    <t>óra</t>
  </si>
  <si>
    <t>7.</t>
  </si>
  <si>
    <t>C 24-12 alátámasztó vb. gerenda építése, beton külső telepről beszállítva</t>
  </si>
  <si>
    <t>8.</t>
  </si>
  <si>
    <t>Z 40/65 zúzottkő ágyazat építése keret alatt</t>
  </si>
  <si>
    <t>9.</t>
  </si>
  <si>
    <t>C 20-12 lezáró vb. gerenda építése keretelemek felvízén, beton külső telepről beszállítva</t>
  </si>
  <si>
    <t>10.</t>
  </si>
  <si>
    <t>1,2*1,2 m-es e.gy. vb. keretelem, szállítással beépítéssel</t>
  </si>
  <si>
    <t>m</t>
  </si>
  <si>
    <t>11.</t>
  </si>
  <si>
    <t>e.gy. lezáró sípfejelemek szállítással beépítéssel</t>
  </si>
  <si>
    <t>db</t>
  </si>
  <si>
    <t>12.</t>
  </si>
  <si>
    <t>fagyálló kőszórás al,- és felvízen, szállítással beépítéssel</t>
  </si>
  <si>
    <t>13.</t>
  </si>
  <si>
    <t>1 m-es zománcozott lapvízmérce</t>
  </si>
  <si>
    <t>14.</t>
  </si>
  <si>
    <t>útstabilizáció 30 cm vtg-ban, tömörítve, Z 40/65 - Z 80/100</t>
  </si>
  <si>
    <t>15.</t>
  </si>
  <si>
    <t>C 24-12 alátámasztó vb. gerenda építése korlátelemeknek, beton külső telepről beszállítva</t>
  </si>
  <si>
    <t>16.</t>
  </si>
  <si>
    <t>korlát építése acélcső oszlopokkal, 10*3 cm fenyő fűrészárú deszkázattal, alapozással és fedőfestéssel</t>
  </si>
  <si>
    <t>17.</t>
  </si>
  <si>
    <t>előregyártott acél síktábla helyszínre szállítással</t>
  </si>
  <si>
    <t>18.</t>
  </si>
  <si>
    <t>128*5*20 cm méretű fa zárópallók, gumigyűrűs tömítéssel, két sorban, 2 készlet/műtárgy</t>
  </si>
  <si>
    <t>19.</t>
  </si>
  <si>
    <r>
      <t>terfilszövet ágyazat 200 KN/m</t>
    </r>
    <r>
      <rPr>
        <vertAlign val="superscript"/>
        <sz val="12"/>
        <color indexed="8"/>
        <rFont val="Calibri"/>
        <family val="2"/>
        <charset val="238"/>
      </rPr>
      <t>2</t>
    </r>
  </si>
  <si>
    <t>20.</t>
  </si>
  <si>
    <r>
      <t xml:space="preserve">betonacél armatúra beépítése </t>
    </r>
    <r>
      <rPr>
        <sz val="12"/>
        <color indexed="8"/>
        <rFont val="Symbol"/>
        <family val="1"/>
        <charset val="2"/>
      </rPr>
      <t xml:space="preserve">f </t>
    </r>
    <r>
      <rPr>
        <sz val="12"/>
        <color indexed="8"/>
        <rFont val="Calibri"/>
        <family val="2"/>
        <charset val="238"/>
      </rPr>
      <t xml:space="preserve">8 és </t>
    </r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alibri"/>
        <family val="2"/>
        <charset val="238"/>
      </rPr>
      <t xml:space="preserve"> 20 bordázott betonacélból, szereléssel</t>
    </r>
  </si>
  <si>
    <t>t</t>
  </si>
  <si>
    <t>21.</t>
  </si>
  <si>
    <t>tömörítés kis felületen gépi erővel Trg85-90 %</t>
  </si>
  <si>
    <t>1. ,  11. és 11.01.számú csatorna műtárgyainak átépítése (1+704, 1+502, 0+228 km)</t>
  </si>
  <si>
    <t>1,2*1,2 m-es keretelem bontása, törmelés elszállítással</t>
  </si>
  <si>
    <t>C 20-12 ágyazó beton építése műtárgyelem alá, beton külső telepről beszállítva</t>
  </si>
  <si>
    <t>C 20-12 szivárgást gátló vb. fal építése, beton külső telepről beszállítva</t>
  </si>
  <si>
    <r>
      <rPr>
        <sz val="12"/>
        <color indexed="8"/>
        <rFont val="Symbol"/>
        <family val="1"/>
        <charset val="2"/>
      </rPr>
      <t>f</t>
    </r>
    <r>
      <rPr>
        <sz val="12"/>
        <color indexed="8"/>
        <rFont val="Calibri"/>
        <family val="2"/>
        <charset val="238"/>
      </rPr>
      <t xml:space="preserve"> 1,0 m-es e.gy. vb. cső, szállítással beépítéssel</t>
    </r>
  </si>
  <si>
    <t>e.gy. vb. tiltós akna, helyszínre szállítva,beépítve</t>
  </si>
  <si>
    <t>C 20-12 alátámasztó betongerenda építése korlátelemeknek, beton külső telepről beszállítva</t>
  </si>
  <si>
    <t>135*5*20 cm méretű fa zárópallók, gumigyűrűs tömítéssel, két sorban, 2 készlet/műtárgy</t>
  </si>
  <si>
    <r>
      <t xml:space="preserve">betonacél armatúra beépítése </t>
    </r>
    <r>
      <rPr>
        <sz val="12"/>
        <color indexed="8"/>
        <rFont val="Symbol"/>
        <family val="1"/>
        <charset val="2"/>
      </rPr>
      <t xml:space="preserve">f 10 </t>
    </r>
    <r>
      <rPr>
        <sz val="12"/>
        <color indexed="8"/>
        <rFont val="Calibri"/>
        <family val="2"/>
        <charset val="238"/>
      </rPr>
      <t>bordázott betonacélhálóból, szereléssel</t>
    </r>
  </si>
  <si>
    <t>Tiltós kisműtárgyak építése (10 db)</t>
  </si>
  <si>
    <t>munkaárok földkitermelése, kotort anyag helyi elterítése, felület rendezve</t>
  </si>
  <si>
    <t>kétoldali síkzsaluzat a látszó felületen, egyéb részen földfal</t>
  </si>
  <si>
    <t>Z 40/65 zúzottkő ágyazat építése műtárgy alatt, szállítással beépítéssel</t>
  </si>
  <si>
    <t>C 24-12 vb. tiltófal építése, beton külső telepről beszállítva</t>
  </si>
  <si>
    <t>100*5*20 cm méretű fa zárópallók, gumigyűrűs tömítéssel, két sorban, 2 készlet/műtárgy</t>
  </si>
  <si>
    <t>ÁRAZATLAN KÖLTSÉGVETÉS</t>
  </si>
  <si>
    <t>Tervezési feladatok</t>
  </si>
  <si>
    <t>megvalósulási dokumentáció elkészítése (5 pld.)</t>
  </si>
  <si>
    <t>organizációs terv (2 pld.) elkészítése</t>
  </si>
  <si>
    <t>12 db gulyakút felmérése</t>
  </si>
  <si>
    <t>12 db gulyakút fennmaradási engedélyezési dokumentáció elkészítése (5 pld.)</t>
  </si>
  <si>
    <t>12 db gulyakút fennmaradási engedély beszerzése</t>
  </si>
  <si>
    <t>„LIFE+ Turjánvidék projekt – vízkormányzó műtárgyak kivitelezése” tárgyú eljáráshoz</t>
  </si>
  <si>
    <t>Me.</t>
  </si>
  <si>
    <t>Mennyiség</t>
  </si>
  <si>
    <t>Egységár (nettó)</t>
  </si>
  <si>
    <t>Nettó ár</t>
  </si>
  <si>
    <t>Mindösszesen ár (nettó)</t>
  </si>
  <si>
    <t>Összesítő</t>
  </si>
  <si>
    <t>mérnök óra</t>
  </si>
  <si>
    <r>
      <t xml:space="preserve">Mennyiség </t>
    </r>
    <r>
      <rPr>
        <b/>
        <sz val="10"/>
        <color indexed="8"/>
        <rFont val="Calibri"/>
        <family val="2"/>
        <charset val="238"/>
      </rPr>
      <t xml:space="preserve"> </t>
    </r>
    <r>
      <rPr>
        <b/>
        <sz val="12"/>
        <color indexed="8"/>
        <rFont val="Calibri"/>
        <family val="2"/>
        <charset val="238"/>
      </rPr>
      <t>10 db műtárgyra vonatkoztatva</t>
    </r>
  </si>
  <si>
    <t>összesen nettó ár</t>
  </si>
  <si>
    <t>Összesen ár (nettó)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</si>
</sst>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vertAlign val="superscript"/>
      <sz val="12"/>
      <color indexed="8"/>
      <name val="Calibri"/>
      <family val="2"/>
      <charset val="238"/>
    </font>
    <font>
      <sz val="12"/>
      <color indexed="8"/>
      <name val="Symbol"/>
      <family val="1"/>
      <charset val="2"/>
    </font>
    <font>
      <b/>
      <sz val="18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4" xfId="0" applyFont="1" applyFill="1" applyBorder="1"/>
    <xf numFmtId="0" fontId="3" fillId="0" borderId="8" xfId="0" applyFont="1" applyFill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3" fillId="0" borderId="10" xfId="0" applyNumberFormat="1" applyFont="1" applyBorder="1"/>
    <xf numFmtId="164" fontId="3" fillId="0" borderId="11" xfId="0" applyNumberFormat="1" applyFont="1" applyBorder="1"/>
    <xf numFmtId="0" fontId="2" fillId="0" borderId="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7" xfId="0" applyFont="1" applyFill="1" applyBorder="1"/>
    <xf numFmtId="0" fontId="3" fillId="0" borderId="14" xfId="0" applyFont="1" applyFill="1" applyBorder="1"/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/>
    <xf numFmtId="0" fontId="0" fillId="0" borderId="17" xfId="0" applyBorder="1"/>
    <xf numFmtId="0" fontId="0" fillId="0" borderId="8" xfId="0" applyBorder="1"/>
    <xf numFmtId="0" fontId="0" fillId="0" borderId="14" xfId="0" applyBorder="1"/>
    <xf numFmtId="0" fontId="0" fillId="0" borderId="19" xfId="0" applyBorder="1"/>
    <xf numFmtId="0" fontId="3" fillId="0" borderId="20" xfId="0" applyFont="1" applyBorder="1"/>
    <xf numFmtId="0" fontId="0" fillId="0" borderId="20" xfId="0" applyBorder="1"/>
    <xf numFmtId="0" fontId="0" fillId="0" borderId="21" xfId="0" applyBorder="1"/>
    <xf numFmtId="0" fontId="3" fillId="0" borderId="22" xfId="0" applyFont="1" applyBorder="1" applyAlignment="1">
      <alignment horizontal="center"/>
    </xf>
    <xf numFmtId="0" fontId="3" fillId="0" borderId="23" xfId="0" applyFont="1" applyFill="1" applyBorder="1"/>
    <xf numFmtId="0" fontId="3" fillId="0" borderId="23" xfId="0" applyFont="1" applyBorder="1"/>
    <xf numFmtId="0" fontId="0" fillId="0" borderId="23" xfId="0" applyBorder="1"/>
    <xf numFmtId="0" fontId="0" fillId="0" borderId="24" xfId="0" applyBorder="1"/>
    <xf numFmtId="0" fontId="3" fillId="0" borderId="19" xfId="0" applyFont="1" applyBorder="1" applyAlignment="1">
      <alignment horizontal="center"/>
    </xf>
    <xf numFmtId="0" fontId="3" fillId="0" borderId="25" xfId="0" applyFont="1" applyBorder="1"/>
    <xf numFmtId="164" fontId="3" fillId="0" borderId="26" xfId="0" applyNumberFormat="1" applyFont="1" applyBorder="1"/>
    <xf numFmtId="0" fontId="3" fillId="0" borderId="27" xfId="0" applyFont="1" applyBorder="1"/>
    <xf numFmtId="0" fontId="3" fillId="0" borderId="16" xfId="0" applyFont="1" applyFill="1" applyBorder="1"/>
    <xf numFmtId="0" fontId="0" fillId="0" borderId="29" xfId="0" applyBorder="1"/>
    <xf numFmtId="164" fontId="3" fillId="0" borderId="4" xfId="0" applyNumberFormat="1" applyFont="1" applyBorder="1"/>
    <xf numFmtId="0" fontId="3" fillId="0" borderId="28" xfId="0" applyFont="1" applyBorder="1"/>
    <xf numFmtId="164" fontId="3" fillId="0" borderId="23" xfId="0" applyNumberFormat="1" applyFont="1" applyBorder="1"/>
    <xf numFmtId="164" fontId="3" fillId="0" borderId="8" xfId="0" applyNumberFormat="1" applyFont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3" xfId="0" applyBorder="1"/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topLeftCell="A34" zoomScale="70" zoomScaleNormal="70" workbookViewId="0">
      <selection activeCell="D76" sqref="D76"/>
    </sheetView>
  </sheetViews>
  <sheetFormatPr defaultRowHeight="15" x14ac:dyDescent="0.25"/>
  <cols>
    <col min="1" max="1" width="12.5703125" customWidth="1"/>
    <col min="2" max="2" width="89.42578125" customWidth="1"/>
    <col min="3" max="3" width="25" customWidth="1"/>
    <col min="4" max="4" width="14.7109375" customWidth="1"/>
    <col min="5" max="5" width="17.5703125" customWidth="1"/>
    <col min="6" max="6" width="21" customWidth="1"/>
  </cols>
  <sheetData>
    <row r="1" spans="1:6" ht="23.25" x14ac:dyDescent="0.35">
      <c r="B1" s="13" t="s">
        <v>67</v>
      </c>
    </row>
    <row r="2" spans="1:6" x14ac:dyDescent="0.25">
      <c r="B2" s="14" t="s">
        <v>74</v>
      </c>
    </row>
    <row r="3" spans="1:6" ht="18.75" x14ac:dyDescent="0.3">
      <c r="A3" s="15" t="s">
        <v>0</v>
      </c>
      <c r="B3" s="15"/>
      <c r="C3" s="1"/>
    </row>
    <row r="4" spans="1:6" ht="15.75" thickBot="1" x14ac:dyDescent="0.3"/>
    <row r="5" spans="1:6" ht="16.5" thickBot="1" x14ac:dyDescent="0.3">
      <c r="A5" s="2" t="s">
        <v>1</v>
      </c>
      <c r="B5" s="3" t="s">
        <v>2</v>
      </c>
      <c r="C5" s="3" t="s">
        <v>75</v>
      </c>
      <c r="D5" s="3" t="s">
        <v>76</v>
      </c>
      <c r="E5" s="3" t="s">
        <v>77</v>
      </c>
      <c r="F5" s="19" t="s">
        <v>78</v>
      </c>
    </row>
    <row r="6" spans="1:6" ht="18.75" thickTop="1" x14ac:dyDescent="0.25">
      <c r="A6" s="4" t="s">
        <v>3</v>
      </c>
      <c r="B6" s="5" t="s">
        <v>4</v>
      </c>
      <c r="C6" s="55" t="s">
        <v>5</v>
      </c>
      <c r="D6" s="16">
        <v>10</v>
      </c>
      <c r="E6" s="6"/>
      <c r="F6" s="7">
        <f>D6*E6</f>
        <v>0</v>
      </c>
    </row>
    <row r="7" spans="1:6" ht="15.75" x14ac:dyDescent="0.25">
      <c r="A7" s="8" t="s">
        <v>6</v>
      </c>
      <c r="B7" s="9" t="s">
        <v>7</v>
      </c>
      <c r="C7" s="56" t="s">
        <v>8</v>
      </c>
      <c r="D7" s="17">
        <v>5</v>
      </c>
      <c r="E7" s="10"/>
      <c r="F7" s="7">
        <f t="shared" ref="F7:F26" si="0">D7*E7</f>
        <v>0</v>
      </c>
    </row>
    <row r="8" spans="1:6" ht="18" x14ac:dyDescent="0.25">
      <c r="A8" s="4" t="s">
        <v>9</v>
      </c>
      <c r="B8" s="5" t="s">
        <v>10</v>
      </c>
      <c r="C8" s="55" t="s">
        <v>5</v>
      </c>
      <c r="D8" s="16">
        <f>6.8*2*2</f>
        <v>27.2</v>
      </c>
      <c r="E8" s="6"/>
      <c r="F8" s="7">
        <f t="shared" si="0"/>
        <v>0</v>
      </c>
    </row>
    <row r="9" spans="1:6" ht="18" x14ac:dyDescent="0.25">
      <c r="A9" s="8" t="s">
        <v>11</v>
      </c>
      <c r="B9" s="5" t="s">
        <v>12</v>
      </c>
      <c r="C9" s="55" t="s">
        <v>13</v>
      </c>
      <c r="D9" s="16">
        <v>1</v>
      </c>
      <c r="E9" s="6"/>
      <c r="F9" s="7">
        <f t="shared" si="0"/>
        <v>0</v>
      </c>
    </row>
    <row r="10" spans="1:6" ht="18" x14ac:dyDescent="0.25">
      <c r="A10" s="4" t="s">
        <v>14</v>
      </c>
      <c r="B10" s="11" t="s">
        <v>15</v>
      </c>
      <c r="C10" s="55" t="s">
        <v>5</v>
      </c>
      <c r="D10" s="16">
        <v>120</v>
      </c>
      <c r="E10" s="6"/>
      <c r="F10" s="7">
        <f t="shared" si="0"/>
        <v>0</v>
      </c>
    </row>
    <row r="11" spans="1:6" ht="15.75" x14ac:dyDescent="0.25">
      <c r="A11" s="8" t="s">
        <v>16</v>
      </c>
      <c r="B11" s="5" t="s">
        <v>17</v>
      </c>
      <c r="C11" s="55" t="s">
        <v>18</v>
      </c>
      <c r="D11" s="16">
        <v>120</v>
      </c>
      <c r="E11" s="6"/>
      <c r="F11" s="7">
        <f t="shared" si="0"/>
        <v>0</v>
      </c>
    </row>
    <row r="12" spans="1:6" ht="18" x14ac:dyDescent="0.25">
      <c r="A12" s="4" t="s">
        <v>19</v>
      </c>
      <c r="B12" s="5" t="s">
        <v>20</v>
      </c>
      <c r="C12" s="55" t="s">
        <v>13</v>
      </c>
      <c r="D12" s="16">
        <f>0.5*0.5*2</f>
        <v>0.5</v>
      </c>
      <c r="E12" s="6"/>
      <c r="F12" s="7">
        <f t="shared" si="0"/>
        <v>0</v>
      </c>
    </row>
    <row r="13" spans="1:6" ht="18" x14ac:dyDescent="0.25">
      <c r="A13" s="8" t="s">
        <v>21</v>
      </c>
      <c r="B13" s="5" t="s">
        <v>22</v>
      </c>
      <c r="C13" s="55" t="s">
        <v>13</v>
      </c>
      <c r="D13" s="16">
        <f>3*0.2*6.35</f>
        <v>3.8100000000000005</v>
      </c>
      <c r="E13" s="6"/>
      <c r="F13" s="7">
        <f t="shared" si="0"/>
        <v>0</v>
      </c>
    </row>
    <row r="14" spans="1:6" ht="18" x14ac:dyDescent="0.25">
      <c r="A14" s="4" t="s">
        <v>23</v>
      </c>
      <c r="B14" s="5" t="s">
        <v>24</v>
      </c>
      <c r="C14" s="55" t="s">
        <v>13</v>
      </c>
      <c r="D14" s="16">
        <f>0.3*0.5*1.5</f>
        <v>0.22499999999999998</v>
      </c>
      <c r="E14" s="6"/>
      <c r="F14" s="7">
        <f t="shared" si="0"/>
        <v>0</v>
      </c>
    </row>
    <row r="15" spans="1:6" ht="15.75" x14ac:dyDescent="0.25">
      <c r="A15" s="8" t="s">
        <v>25</v>
      </c>
      <c r="B15" s="5" t="s">
        <v>26</v>
      </c>
      <c r="C15" s="55" t="s">
        <v>27</v>
      </c>
      <c r="D15" s="16">
        <v>5</v>
      </c>
      <c r="E15" s="6"/>
      <c r="F15" s="7">
        <f t="shared" si="0"/>
        <v>0</v>
      </c>
    </row>
    <row r="16" spans="1:6" ht="15.75" x14ac:dyDescent="0.25">
      <c r="A16" s="4" t="s">
        <v>28</v>
      </c>
      <c r="B16" s="5" t="s">
        <v>29</v>
      </c>
      <c r="C16" s="55" t="s">
        <v>30</v>
      </c>
      <c r="D16" s="16">
        <v>2</v>
      </c>
      <c r="E16" s="6"/>
      <c r="F16" s="7">
        <f t="shared" si="0"/>
        <v>0</v>
      </c>
    </row>
    <row r="17" spans="1:6" ht="18" x14ac:dyDescent="0.25">
      <c r="A17" s="8" t="s">
        <v>31</v>
      </c>
      <c r="B17" s="5" t="s">
        <v>32</v>
      </c>
      <c r="C17" s="55" t="s">
        <v>13</v>
      </c>
      <c r="D17" s="16">
        <f>16*0.3</f>
        <v>4.8</v>
      </c>
      <c r="E17" s="6"/>
      <c r="F17" s="7">
        <f t="shared" si="0"/>
        <v>0</v>
      </c>
    </row>
    <row r="18" spans="1:6" ht="15.75" x14ac:dyDescent="0.25">
      <c r="A18" s="4" t="s">
        <v>33</v>
      </c>
      <c r="B18" s="5" t="s">
        <v>34</v>
      </c>
      <c r="C18" s="55" t="s">
        <v>30</v>
      </c>
      <c r="D18" s="16">
        <v>1</v>
      </c>
      <c r="E18" s="6"/>
      <c r="F18" s="7">
        <f t="shared" si="0"/>
        <v>0</v>
      </c>
    </row>
    <row r="19" spans="1:6" ht="18" x14ac:dyDescent="0.25">
      <c r="A19" s="8" t="s">
        <v>35</v>
      </c>
      <c r="B19" s="5" t="s">
        <v>36</v>
      </c>
      <c r="C19" s="55" t="s">
        <v>13</v>
      </c>
      <c r="D19" s="16">
        <f>5*3*0.3</f>
        <v>4.5</v>
      </c>
      <c r="E19" s="6"/>
      <c r="F19" s="7">
        <f t="shared" si="0"/>
        <v>0</v>
      </c>
    </row>
    <row r="20" spans="1:6" ht="18" x14ac:dyDescent="0.25">
      <c r="A20" s="4" t="s">
        <v>37</v>
      </c>
      <c r="B20" s="5" t="s">
        <v>38</v>
      </c>
      <c r="C20" s="55" t="s">
        <v>13</v>
      </c>
      <c r="D20" s="16">
        <f>0.5*0.2*5.7</f>
        <v>0.57000000000000006</v>
      </c>
      <c r="E20" s="6"/>
      <c r="F20" s="7">
        <f t="shared" si="0"/>
        <v>0</v>
      </c>
    </row>
    <row r="21" spans="1:6" ht="15.75" x14ac:dyDescent="0.25">
      <c r="A21" s="8" t="s">
        <v>39</v>
      </c>
      <c r="B21" s="5" t="s">
        <v>40</v>
      </c>
      <c r="C21" s="55" t="s">
        <v>27</v>
      </c>
      <c r="D21" s="16">
        <v>5.7</v>
      </c>
      <c r="E21" s="6"/>
      <c r="F21" s="7">
        <f t="shared" si="0"/>
        <v>0</v>
      </c>
    </row>
    <row r="22" spans="1:6" ht="15.75" x14ac:dyDescent="0.25">
      <c r="A22" s="4" t="s">
        <v>41</v>
      </c>
      <c r="B22" s="5" t="s">
        <v>42</v>
      </c>
      <c r="C22" s="55" t="s">
        <v>30</v>
      </c>
      <c r="D22" s="16">
        <v>1</v>
      </c>
      <c r="E22" s="6"/>
      <c r="F22" s="7">
        <f t="shared" si="0"/>
        <v>0</v>
      </c>
    </row>
    <row r="23" spans="1:6" ht="18" x14ac:dyDescent="0.25">
      <c r="A23" s="8" t="s">
        <v>43</v>
      </c>
      <c r="B23" s="5" t="s">
        <v>44</v>
      </c>
      <c r="C23" s="55" t="s">
        <v>13</v>
      </c>
      <c r="D23" s="16">
        <f>1.28*0.05*0.2*5*2*2</f>
        <v>0.25600000000000001</v>
      </c>
      <c r="E23" s="6"/>
      <c r="F23" s="7">
        <f t="shared" si="0"/>
        <v>0</v>
      </c>
    </row>
    <row r="24" spans="1:6" ht="18" x14ac:dyDescent="0.25">
      <c r="A24" s="4" t="s">
        <v>45</v>
      </c>
      <c r="B24" s="5" t="s">
        <v>46</v>
      </c>
      <c r="C24" s="55" t="s">
        <v>5</v>
      </c>
      <c r="D24" s="16">
        <v>30</v>
      </c>
      <c r="E24" s="6"/>
      <c r="F24" s="7">
        <f t="shared" si="0"/>
        <v>0</v>
      </c>
    </row>
    <row r="25" spans="1:6" ht="15.75" x14ac:dyDescent="0.25">
      <c r="A25" s="8" t="s">
        <v>47</v>
      </c>
      <c r="B25" s="5" t="s">
        <v>48</v>
      </c>
      <c r="C25" s="55" t="s">
        <v>49</v>
      </c>
      <c r="D25" s="16">
        <v>0.5</v>
      </c>
      <c r="E25" s="6"/>
      <c r="F25" s="7">
        <f t="shared" si="0"/>
        <v>0</v>
      </c>
    </row>
    <row r="26" spans="1:6" ht="18.75" thickBot="1" x14ac:dyDescent="0.3">
      <c r="A26" s="32" t="s">
        <v>50</v>
      </c>
      <c r="B26" s="34" t="s">
        <v>51</v>
      </c>
      <c r="C26" s="57" t="s">
        <v>13</v>
      </c>
      <c r="D26" s="39">
        <v>20</v>
      </c>
      <c r="E26" s="38"/>
      <c r="F26" s="40">
        <f t="shared" si="0"/>
        <v>0</v>
      </c>
    </row>
    <row r="27" spans="1:6" ht="17.25" thickTop="1" thickBot="1" x14ac:dyDescent="0.3">
      <c r="A27" s="47" t="s">
        <v>84</v>
      </c>
      <c r="B27" s="48"/>
      <c r="C27" s="48"/>
      <c r="D27" s="48"/>
      <c r="E27" s="49"/>
      <c r="F27" s="41">
        <f>SUM(F6:F26)</f>
        <v>0</v>
      </c>
    </row>
    <row r="30" spans="1:6" ht="18.75" x14ac:dyDescent="0.3">
      <c r="A30" s="15" t="s">
        <v>52</v>
      </c>
      <c r="B30" s="15"/>
      <c r="C30" s="1"/>
    </row>
    <row r="31" spans="1:6" ht="15.75" thickBot="1" x14ac:dyDescent="0.3"/>
    <row r="32" spans="1:6" ht="16.5" thickBot="1" x14ac:dyDescent="0.3">
      <c r="A32" s="2" t="s">
        <v>1</v>
      </c>
      <c r="B32" s="3" t="s">
        <v>2</v>
      </c>
      <c r="C32" s="3" t="s">
        <v>75</v>
      </c>
      <c r="D32" s="3" t="s">
        <v>76</v>
      </c>
      <c r="E32" s="3" t="s">
        <v>77</v>
      </c>
      <c r="F32" s="19" t="s">
        <v>78</v>
      </c>
    </row>
    <row r="33" spans="1:6" ht="18.75" thickTop="1" x14ac:dyDescent="0.25">
      <c r="A33" s="4" t="s">
        <v>3</v>
      </c>
      <c r="B33" s="5" t="s">
        <v>4</v>
      </c>
      <c r="C33" s="55" t="s">
        <v>5</v>
      </c>
      <c r="D33" s="16">
        <v>10</v>
      </c>
      <c r="E33" s="6"/>
      <c r="F33" s="7">
        <f>D33*E33</f>
        <v>0</v>
      </c>
    </row>
    <row r="34" spans="1:6" ht="15.75" x14ac:dyDescent="0.25">
      <c r="A34" s="8" t="s">
        <v>6</v>
      </c>
      <c r="B34" s="9" t="s">
        <v>53</v>
      </c>
      <c r="C34" s="56" t="s">
        <v>8</v>
      </c>
      <c r="D34" s="17">
        <v>12</v>
      </c>
      <c r="E34" s="10"/>
      <c r="F34" s="7">
        <f t="shared" ref="F34:F53" si="1">D34*E34</f>
        <v>0</v>
      </c>
    </row>
    <row r="35" spans="1:6" ht="18" x14ac:dyDescent="0.25">
      <c r="A35" s="4" t="s">
        <v>9</v>
      </c>
      <c r="B35" s="5" t="s">
        <v>10</v>
      </c>
      <c r="C35" s="55" t="s">
        <v>5</v>
      </c>
      <c r="D35" s="16">
        <f>15*2*2</f>
        <v>60</v>
      </c>
      <c r="E35" s="6"/>
      <c r="F35" s="7">
        <f t="shared" si="1"/>
        <v>0</v>
      </c>
    </row>
    <row r="36" spans="1:6" ht="18" x14ac:dyDescent="0.25">
      <c r="A36" s="8" t="s">
        <v>11</v>
      </c>
      <c r="B36" s="5" t="s">
        <v>12</v>
      </c>
      <c r="C36" s="55" t="s">
        <v>13</v>
      </c>
      <c r="D36" s="16">
        <v>2</v>
      </c>
      <c r="E36" s="6"/>
      <c r="F36" s="7">
        <f t="shared" si="1"/>
        <v>0</v>
      </c>
    </row>
    <row r="37" spans="1:6" ht="18" x14ac:dyDescent="0.25">
      <c r="A37" s="4" t="s">
        <v>14</v>
      </c>
      <c r="B37" s="11" t="s">
        <v>15</v>
      </c>
      <c r="C37" s="55" t="s">
        <v>5</v>
      </c>
      <c r="D37" s="16">
        <v>120</v>
      </c>
      <c r="E37" s="6"/>
      <c r="F37" s="7">
        <f t="shared" si="1"/>
        <v>0</v>
      </c>
    </row>
    <row r="38" spans="1:6" ht="15.75" x14ac:dyDescent="0.25">
      <c r="A38" s="8" t="s">
        <v>16</v>
      </c>
      <c r="B38" s="5" t="s">
        <v>17</v>
      </c>
      <c r="C38" s="55" t="s">
        <v>18</v>
      </c>
      <c r="D38" s="16">
        <v>120</v>
      </c>
      <c r="E38" s="6"/>
      <c r="F38" s="7">
        <f t="shared" si="1"/>
        <v>0</v>
      </c>
    </row>
    <row r="39" spans="1:6" ht="18" x14ac:dyDescent="0.25">
      <c r="A39" s="4" t="s">
        <v>19</v>
      </c>
      <c r="B39" s="5" t="s">
        <v>54</v>
      </c>
      <c r="C39" s="55" t="s">
        <v>13</v>
      </c>
      <c r="D39" s="16">
        <f>0.71*2</f>
        <v>1.42</v>
      </c>
      <c r="E39" s="6"/>
      <c r="F39" s="7">
        <f t="shared" si="1"/>
        <v>0</v>
      </c>
    </row>
    <row r="40" spans="1:6" ht="18" x14ac:dyDescent="0.25">
      <c r="A40" s="8" t="s">
        <v>21</v>
      </c>
      <c r="B40" s="5" t="s">
        <v>22</v>
      </c>
      <c r="C40" s="55" t="s">
        <v>13</v>
      </c>
      <c r="D40" s="16">
        <f>15*2*0.2</f>
        <v>6</v>
      </c>
      <c r="E40" s="6"/>
      <c r="F40" s="7">
        <f t="shared" si="1"/>
        <v>0</v>
      </c>
    </row>
    <row r="41" spans="1:6" ht="18" x14ac:dyDescent="0.25">
      <c r="A41" s="4" t="s">
        <v>23</v>
      </c>
      <c r="B41" s="5" t="s">
        <v>55</v>
      </c>
      <c r="C41" s="55" t="s">
        <v>13</v>
      </c>
      <c r="D41" s="16">
        <f>0.2*3.4*2</f>
        <v>1.36</v>
      </c>
      <c r="E41" s="6"/>
      <c r="F41" s="7">
        <f t="shared" si="1"/>
        <v>0</v>
      </c>
    </row>
    <row r="42" spans="1:6" ht="15.75" x14ac:dyDescent="0.25">
      <c r="A42" s="8" t="s">
        <v>25</v>
      </c>
      <c r="B42" s="5" t="s">
        <v>56</v>
      </c>
      <c r="C42" s="55" t="s">
        <v>27</v>
      </c>
      <c r="D42" s="16">
        <v>14</v>
      </c>
      <c r="E42" s="6"/>
      <c r="F42" s="7">
        <f t="shared" si="1"/>
        <v>0</v>
      </c>
    </row>
    <row r="43" spans="1:6" ht="15.75" x14ac:dyDescent="0.25">
      <c r="A43" s="4" t="s">
        <v>28</v>
      </c>
      <c r="B43" s="5" t="s">
        <v>57</v>
      </c>
      <c r="C43" s="55" t="s">
        <v>30</v>
      </c>
      <c r="D43" s="16">
        <v>1</v>
      </c>
      <c r="E43" s="6"/>
      <c r="F43" s="7">
        <f t="shared" si="1"/>
        <v>0</v>
      </c>
    </row>
    <row r="44" spans="1:6" ht="15.75" x14ac:dyDescent="0.25">
      <c r="A44" s="8" t="s">
        <v>31</v>
      </c>
      <c r="B44" s="5" t="s">
        <v>29</v>
      </c>
      <c r="C44" s="55" t="s">
        <v>30</v>
      </c>
      <c r="D44" s="16">
        <v>1</v>
      </c>
      <c r="E44" s="6"/>
      <c r="F44" s="7">
        <f t="shared" si="1"/>
        <v>0</v>
      </c>
    </row>
    <row r="45" spans="1:6" ht="18" x14ac:dyDescent="0.25">
      <c r="A45" s="4" t="s">
        <v>33</v>
      </c>
      <c r="B45" s="5" t="s">
        <v>32</v>
      </c>
      <c r="C45" s="55" t="s">
        <v>13</v>
      </c>
      <c r="D45" s="16">
        <f>14*0.3</f>
        <v>4.2</v>
      </c>
      <c r="E45" s="6"/>
      <c r="F45" s="7">
        <f t="shared" si="1"/>
        <v>0</v>
      </c>
    </row>
    <row r="46" spans="1:6" ht="15.75" x14ac:dyDescent="0.25">
      <c r="A46" s="8" t="s">
        <v>35</v>
      </c>
      <c r="B46" s="5" t="s">
        <v>34</v>
      </c>
      <c r="C46" s="55" t="s">
        <v>30</v>
      </c>
      <c r="D46" s="16">
        <v>1</v>
      </c>
      <c r="E46" s="6"/>
      <c r="F46" s="7">
        <f t="shared" si="1"/>
        <v>0</v>
      </c>
    </row>
    <row r="47" spans="1:6" ht="18" x14ac:dyDescent="0.25">
      <c r="A47" s="4" t="s">
        <v>37</v>
      </c>
      <c r="B47" s="5" t="s">
        <v>36</v>
      </c>
      <c r="C47" s="55" t="s">
        <v>13</v>
      </c>
      <c r="D47" s="16">
        <f>12*3*0.3</f>
        <v>10.799999999999999</v>
      </c>
      <c r="E47" s="6"/>
      <c r="F47" s="7">
        <f t="shared" si="1"/>
        <v>0</v>
      </c>
    </row>
    <row r="48" spans="1:6" ht="18" x14ac:dyDescent="0.25">
      <c r="A48" s="8" t="s">
        <v>39</v>
      </c>
      <c r="B48" s="5" t="s">
        <v>58</v>
      </c>
      <c r="C48" s="55" t="s">
        <v>13</v>
      </c>
      <c r="D48" s="16">
        <f>0.5*0.2*2.7</f>
        <v>0.27</v>
      </c>
      <c r="E48" s="6"/>
      <c r="F48" s="7">
        <f t="shared" si="1"/>
        <v>0</v>
      </c>
    </row>
    <row r="49" spans="1:6" ht="15.75" x14ac:dyDescent="0.25">
      <c r="A49" s="4" t="s">
        <v>41</v>
      </c>
      <c r="B49" s="5" t="s">
        <v>40</v>
      </c>
      <c r="C49" s="55" t="s">
        <v>27</v>
      </c>
      <c r="D49" s="16">
        <f>1.75+1.75+2.66</f>
        <v>6.16</v>
      </c>
      <c r="E49" s="6"/>
      <c r="F49" s="7">
        <f t="shared" si="1"/>
        <v>0</v>
      </c>
    </row>
    <row r="50" spans="1:6" ht="18" x14ac:dyDescent="0.25">
      <c r="A50" s="8" t="s">
        <v>43</v>
      </c>
      <c r="B50" s="5" t="s">
        <v>59</v>
      </c>
      <c r="C50" s="55" t="s">
        <v>13</v>
      </c>
      <c r="D50" s="16">
        <f>1.35*0.05*0.2*5*2*2</f>
        <v>0.27</v>
      </c>
      <c r="E50" s="6"/>
      <c r="F50" s="7">
        <f t="shared" si="1"/>
        <v>0</v>
      </c>
    </row>
    <row r="51" spans="1:6" ht="18" x14ac:dyDescent="0.25">
      <c r="A51" s="4" t="s">
        <v>45</v>
      </c>
      <c r="B51" s="5" t="s">
        <v>46</v>
      </c>
      <c r="C51" s="55" t="s">
        <v>5</v>
      </c>
      <c r="D51" s="16">
        <f>20*3</f>
        <v>60</v>
      </c>
      <c r="E51" s="6"/>
      <c r="F51" s="7">
        <f t="shared" si="1"/>
        <v>0</v>
      </c>
    </row>
    <row r="52" spans="1:6" ht="15.75" x14ac:dyDescent="0.25">
      <c r="A52" s="8" t="s">
        <v>47</v>
      </c>
      <c r="B52" s="5" t="s">
        <v>60</v>
      </c>
      <c r="C52" s="55" t="s">
        <v>49</v>
      </c>
      <c r="D52" s="16">
        <v>0.5</v>
      </c>
      <c r="E52" s="6"/>
      <c r="F52" s="7">
        <f t="shared" si="1"/>
        <v>0</v>
      </c>
    </row>
    <row r="53" spans="1:6" ht="18.75" thickBot="1" x14ac:dyDescent="0.3">
      <c r="A53" s="32" t="s">
        <v>50</v>
      </c>
      <c r="B53" s="34" t="s">
        <v>51</v>
      </c>
      <c r="C53" s="57" t="s">
        <v>13</v>
      </c>
      <c r="D53" s="39">
        <f>(15*3*2)-(15*1)</f>
        <v>75</v>
      </c>
      <c r="E53" s="38"/>
      <c r="F53" s="40">
        <f t="shared" si="1"/>
        <v>0</v>
      </c>
    </row>
    <row r="54" spans="1:6" ht="17.25" thickTop="1" thickBot="1" x14ac:dyDescent="0.3">
      <c r="A54" s="47" t="s">
        <v>84</v>
      </c>
      <c r="B54" s="48"/>
      <c r="C54" s="48"/>
      <c r="D54" s="48"/>
      <c r="E54" s="49"/>
      <c r="F54" s="41">
        <f>SUM(F33:F53)</f>
        <v>0</v>
      </c>
    </row>
    <row r="58" spans="1:6" ht="18.75" x14ac:dyDescent="0.3">
      <c r="A58" s="15" t="s">
        <v>61</v>
      </c>
      <c r="B58" s="15"/>
      <c r="C58" s="1"/>
    </row>
    <row r="59" spans="1:6" ht="15.75" thickBot="1" x14ac:dyDescent="0.3"/>
    <row r="60" spans="1:6" ht="52.5" customHeight="1" thickBot="1" x14ac:dyDescent="0.3">
      <c r="A60" s="2" t="s">
        <v>1</v>
      </c>
      <c r="B60" s="3" t="s">
        <v>2</v>
      </c>
      <c r="C60" s="3" t="s">
        <v>75</v>
      </c>
      <c r="D60" s="18" t="s">
        <v>82</v>
      </c>
      <c r="E60" s="3" t="s">
        <v>77</v>
      </c>
      <c r="F60" s="19" t="s">
        <v>78</v>
      </c>
    </row>
    <row r="61" spans="1:6" ht="18.75" thickTop="1" x14ac:dyDescent="0.25">
      <c r="A61" s="8" t="s">
        <v>3</v>
      </c>
      <c r="B61" s="12" t="s">
        <v>4</v>
      </c>
      <c r="C61" s="58" t="s">
        <v>5</v>
      </c>
      <c r="D61" s="46">
        <v>100</v>
      </c>
      <c r="E61" s="26"/>
      <c r="F61" s="27">
        <f>D61*E61</f>
        <v>0</v>
      </c>
    </row>
    <row r="62" spans="1:6" ht="18" x14ac:dyDescent="0.25">
      <c r="A62" s="4" t="s">
        <v>6</v>
      </c>
      <c r="B62" s="11" t="s">
        <v>62</v>
      </c>
      <c r="C62" s="59" t="s">
        <v>13</v>
      </c>
      <c r="D62" s="43">
        <f>16*0.6*1.6*10</f>
        <v>153.6</v>
      </c>
      <c r="E62" s="24"/>
      <c r="F62" s="27">
        <f t="shared" ref="F62:F73" si="2">D62*E62</f>
        <v>0</v>
      </c>
    </row>
    <row r="63" spans="1:6" ht="18" x14ac:dyDescent="0.25">
      <c r="A63" s="4" t="s">
        <v>9</v>
      </c>
      <c r="B63" s="11" t="s">
        <v>63</v>
      </c>
      <c r="C63" s="59" t="s">
        <v>5</v>
      </c>
      <c r="D63" s="43">
        <f>((5*2)+(0.6*1*2))*10</f>
        <v>112</v>
      </c>
      <c r="E63" s="24"/>
      <c r="F63" s="27">
        <f t="shared" si="2"/>
        <v>0</v>
      </c>
    </row>
    <row r="64" spans="1:6" ht="18" x14ac:dyDescent="0.25">
      <c r="A64" s="4" t="s">
        <v>11</v>
      </c>
      <c r="B64" s="11" t="s">
        <v>12</v>
      </c>
      <c r="C64" s="59" t="s">
        <v>13</v>
      </c>
      <c r="D64" s="43">
        <v>20</v>
      </c>
      <c r="E64" s="24"/>
      <c r="F64" s="27">
        <f t="shared" si="2"/>
        <v>0</v>
      </c>
    </row>
    <row r="65" spans="1:6" ht="15.75" x14ac:dyDescent="0.25">
      <c r="A65" s="4" t="s">
        <v>14</v>
      </c>
      <c r="B65" s="11" t="s">
        <v>17</v>
      </c>
      <c r="C65" s="59" t="s">
        <v>18</v>
      </c>
      <c r="D65" s="43">
        <v>100</v>
      </c>
      <c r="E65" s="24"/>
      <c r="F65" s="27">
        <f t="shared" si="2"/>
        <v>0</v>
      </c>
    </row>
    <row r="66" spans="1:6" ht="18" x14ac:dyDescent="0.25">
      <c r="A66" s="4" t="s">
        <v>16</v>
      </c>
      <c r="B66" s="11" t="s">
        <v>64</v>
      </c>
      <c r="C66" s="59" t="s">
        <v>13</v>
      </c>
      <c r="D66" s="43">
        <f>16*0.6*0.15*10</f>
        <v>14.399999999999999</v>
      </c>
      <c r="E66" s="24"/>
      <c r="F66" s="27">
        <f t="shared" si="2"/>
        <v>0</v>
      </c>
    </row>
    <row r="67" spans="1:6" ht="18" x14ac:dyDescent="0.25">
      <c r="A67" s="4" t="s">
        <v>19</v>
      </c>
      <c r="B67" s="11" t="s">
        <v>32</v>
      </c>
      <c r="C67" s="59" t="s">
        <v>13</v>
      </c>
      <c r="D67" s="43">
        <f>6*0.3*10</f>
        <v>18</v>
      </c>
      <c r="E67" s="24"/>
      <c r="F67" s="27">
        <f t="shared" si="2"/>
        <v>0</v>
      </c>
    </row>
    <row r="68" spans="1:6" ht="15.75" x14ac:dyDescent="0.25">
      <c r="A68" s="4" t="s">
        <v>21</v>
      </c>
      <c r="B68" s="11" t="s">
        <v>34</v>
      </c>
      <c r="C68" s="59" t="s">
        <v>30</v>
      </c>
      <c r="D68" s="43">
        <v>10</v>
      </c>
      <c r="E68" s="24"/>
      <c r="F68" s="27">
        <f t="shared" si="2"/>
        <v>0</v>
      </c>
    </row>
    <row r="69" spans="1:6" ht="18" x14ac:dyDescent="0.25">
      <c r="A69" s="4" t="s">
        <v>23</v>
      </c>
      <c r="B69" s="11" t="s">
        <v>65</v>
      </c>
      <c r="C69" s="59" t="s">
        <v>13</v>
      </c>
      <c r="D69" s="43">
        <f>9*0.6*10</f>
        <v>53.999999999999993</v>
      </c>
      <c r="E69" s="24"/>
      <c r="F69" s="27">
        <f t="shared" si="2"/>
        <v>0</v>
      </c>
    </row>
    <row r="70" spans="1:6" ht="18" x14ac:dyDescent="0.25">
      <c r="A70" s="4" t="s">
        <v>25</v>
      </c>
      <c r="B70" s="11" t="s">
        <v>66</v>
      </c>
      <c r="C70" s="59" t="s">
        <v>13</v>
      </c>
      <c r="D70" s="43">
        <f>1*0.05*0.2*5*2*2*10</f>
        <v>2.0000000000000004</v>
      </c>
      <c r="E70" s="24"/>
      <c r="F70" s="27">
        <f t="shared" si="2"/>
        <v>0</v>
      </c>
    </row>
    <row r="71" spans="1:6" ht="18" x14ac:dyDescent="0.25">
      <c r="A71" s="4" t="s">
        <v>28</v>
      </c>
      <c r="B71" s="11" t="s">
        <v>46</v>
      </c>
      <c r="C71" s="59" t="s">
        <v>5</v>
      </c>
      <c r="D71" s="43">
        <f>16*1*10</f>
        <v>160</v>
      </c>
      <c r="E71" s="24"/>
      <c r="F71" s="27">
        <f t="shared" si="2"/>
        <v>0</v>
      </c>
    </row>
    <row r="72" spans="1:6" ht="15.75" x14ac:dyDescent="0.25">
      <c r="A72" s="4" t="s">
        <v>31</v>
      </c>
      <c r="B72" s="11" t="s">
        <v>60</v>
      </c>
      <c r="C72" s="59" t="s">
        <v>49</v>
      </c>
      <c r="D72" s="43">
        <f>0.2*10</f>
        <v>2</v>
      </c>
      <c r="E72" s="24"/>
      <c r="F72" s="27">
        <f t="shared" si="2"/>
        <v>0</v>
      </c>
    </row>
    <row r="73" spans="1:6" ht="18.75" thickBot="1" x14ac:dyDescent="0.3">
      <c r="A73" s="32" t="s">
        <v>33</v>
      </c>
      <c r="B73" s="33" t="s">
        <v>51</v>
      </c>
      <c r="C73" s="60" t="s">
        <v>13</v>
      </c>
      <c r="D73" s="45">
        <f>(15*0.3*2)*10</f>
        <v>90</v>
      </c>
      <c r="E73" s="35"/>
      <c r="F73" s="50">
        <f t="shared" si="2"/>
        <v>0</v>
      </c>
    </row>
    <row r="74" spans="1:6" ht="17.25" thickTop="1" thickBot="1" x14ac:dyDescent="0.3">
      <c r="A74" s="37"/>
      <c r="B74" s="29" t="s">
        <v>84</v>
      </c>
      <c r="C74" s="29"/>
      <c r="D74" s="29"/>
      <c r="E74" s="30"/>
      <c r="F74" s="42">
        <f>SUM(F61:F73)</f>
        <v>0</v>
      </c>
    </row>
    <row r="75" spans="1:6" ht="15.75" x14ac:dyDescent="0.25">
      <c r="A75" s="52"/>
      <c r="B75" s="53"/>
      <c r="C75" s="53"/>
      <c r="D75" s="53"/>
      <c r="E75" s="54"/>
      <c r="F75" s="54"/>
    </row>
    <row r="76" spans="1:6" ht="18.75" x14ac:dyDescent="0.3">
      <c r="A76" s="15" t="s">
        <v>68</v>
      </c>
      <c r="B76" s="15"/>
      <c r="C76" s="1"/>
    </row>
    <row r="77" spans="1:6" ht="15.75" thickBot="1" x14ac:dyDescent="0.3"/>
    <row r="78" spans="1:6" ht="16.5" thickBot="1" x14ac:dyDescent="0.3">
      <c r="A78" s="2" t="s">
        <v>1</v>
      </c>
      <c r="B78" s="3" t="s">
        <v>2</v>
      </c>
      <c r="C78" s="3" t="s">
        <v>75</v>
      </c>
      <c r="D78" s="3" t="s">
        <v>76</v>
      </c>
      <c r="E78" s="3" t="s">
        <v>77</v>
      </c>
      <c r="F78" s="19" t="s">
        <v>78</v>
      </c>
    </row>
    <row r="79" spans="1:6" ht="16.5" thickTop="1" x14ac:dyDescent="0.25">
      <c r="A79" s="8" t="s">
        <v>3</v>
      </c>
      <c r="B79" s="12" t="s">
        <v>70</v>
      </c>
      <c r="C79" s="58" t="s">
        <v>30</v>
      </c>
      <c r="D79" s="26">
        <v>1</v>
      </c>
      <c r="E79" s="26"/>
      <c r="F79" s="27"/>
    </row>
    <row r="80" spans="1:6" ht="15.75" x14ac:dyDescent="0.25">
      <c r="A80" s="4" t="s">
        <v>6</v>
      </c>
      <c r="B80" s="11" t="s">
        <v>69</v>
      </c>
      <c r="C80" s="59" t="s">
        <v>30</v>
      </c>
      <c r="D80" s="24">
        <v>1</v>
      </c>
      <c r="E80" s="24"/>
      <c r="F80" s="25"/>
    </row>
    <row r="81" spans="1:6" ht="15.75" x14ac:dyDescent="0.25">
      <c r="A81" s="4" t="s">
        <v>9</v>
      </c>
      <c r="B81" s="11" t="s">
        <v>71</v>
      </c>
      <c r="C81" s="59" t="s">
        <v>81</v>
      </c>
      <c r="D81" s="24">
        <v>36</v>
      </c>
      <c r="E81" s="24"/>
      <c r="F81" s="25"/>
    </row>
    <row r="82" spans="1:6" ht="15.75" x14ac:dyDescent="0.25">
      <c r="A82" s="4" t="s">
        <v>11</v>
      </c>
      <c r="B82" s="11" t="s">
        <v>72</v>
      </c>
      <c r="C82" s="59" t="s">
        <v>30</v>
      </c>
      <c r="D82" s="24">
        <v>1</v>
      </c>
      <c r="E82" s="24"/>
      <c r="F82" s="25"/>
    </row>
    <row r="83" spans="1:6" ht="16.5" thickBot="1" x14ac:dyDescent="0.3">
      <c r="A83" s="32" t="s">
        <v>14</v>
      </c>
      <c r="B83" s="33" t="s">
        <v>73</v>
      </c>
      <c r="C83" s="60" t="s">
        <v>81</v>
      </c>
      <c r="D83" s="35">
        <v>96</v>
      </c>
      <c r="E83" s="35"/>
      <c r="F83" s="36"/>
    </row>
    <row r="84" spans="1:6" ht="17.25" thickTop="1" thickBot="1" x14ac:dyDescent="0.3">
      <c r="A84" s="28"/>
      <c r="B84" s="44" t="s">
        <v>84</v>
      </c>
      <c r="C84" s="30"/>
      <c r="D84" s="30"/>
      <c r="E84" s="30"/>
      <c r="F84" s="31"/>
    </row>
    <row r="88" spans="1:6" ht="15.75" thickBot="1" x14ac:dyDescent="0.3"/>
    <row r="89" spans="1:6" ht="16.5" thickBot="1" x14ac:dyDescent="0.3">
      <c r="B89" s="51" t="s">
        <v>80</v>
      </c>
      <c r="C89" s="19" t="s">
        <v>83</v>
      </c>
    </row>
    <row r="90" spans="1:6" ht="16.5" thickTop="1" x14ac:dyDescent="0.25">
      <c r="B90" s="20" t="s">
        <v>0</v>
      </c>
      <c r="C90" s="21">
        <f>F27</f>
        <v>0</v>
      </c>
    </row>
    <row r="91" spans="1:6" ht="15.75" x14ac:dyDescent="0.25">
      <c r="B91" s="20" t="s">
        <v>52</v>
      </c>
      <c r="C91" s="21">
        <f>F54</f>
        <v>0</v>
      </c>
    </row>
    <row r="92" spans="1:6" ht="15.75" x14ac:dyDescent="0.25">
      <c r="B92" s="20" t="s">
        <v>61</v>
      </c>
      <c r="C92" s="21">
        <f>F74</f>
        <v>0</v>
      </c>
    </row>
    <row r="93" spans="1:6" ht="16.5" thickBot="1" x14ac:dyDescent="0.3">
      <c r="B93" s="20" t="s">
        <v>68</v>
      </c>
      <c r="C93" s="21">
        <f>F84</f>
        <v>0</v>
      </c>
    </row>
    <row r="94" spans="1:6" ht="16.5" thickBot="1" x14ac:dyDescent="0.3">
      <c r="B94" s="22" t="s">
        <v>79</v>
      </c>
      <c r="C94" s="23">
        <f>SUM(C90:C93)</f>
        <v>0</v>
      </c>
    </row>
  </sheetData>
  <mergeCells count="6">
    <mergeCell ref="A27:E27"/>
    <mergeCell ref="A54:E54"/>
    <mergeCell ref="A76:B76"/>
    <mergeCell ref="A58:B58"/>
    <mergeCell ref="A30:B30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Gyovai-Balogh Rita Orsolya ka.</dc:creator>
  <cp:lastModifiedBy>Forgács Eszter ka.</cp:lastModifiedBy>
  <dcterms:created xsi:type="dcterms:W3CDTF">2017-02-01T07:45:56Z</dcterms:created>
  <dcterms:modified xsi:type="dcterms:W3CDTF">2017-07-12T12:32:56Z</dcterms:modified>
</cp:coreProperties>
</file>